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88B53FD5-911A-45FD-B1C6-DAD7A9FF9BC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mary" sheetId="1" r:id="rId1"/>
    <sheet name="County NNR" sheetId="2" r:id="rId2"/>
    <sheet name="FMR NNR" sheetId="3" r:id="rId3"/>
    <sheet name="Voter Approval" sheetId="4" r:id="rId4"/>
    <sheet name="Sources &amp; Not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" l="1"/>
  <c r="B22" i="2"/>
  <c r="C22" i="2"/>
  <c r="C20" i="2"/>
  <c r="C11" i="4"/>
  <c r="C20" i="4"/>
  <c r="B23" i="4" l="1"/>
  <c r="C22" i="4"/>
  <c r="C21" i="4"/>
  <c r="C23" i="4" s="1"/>
  <c r="C18" i="4"/>
  <c r="C15" i="4"/>
  <c r="C12" i="4"/>
  <c r="C10" i="4"/>
  <c r="C4" i="4"/>
  <c r="C21" i="3"/>
  <c r="B21" i="3"/>
  <c r="B22" i="3" s="1"/>
  <c r="B13" i="4" s="1"/>
  <c r="B14" i="4" s="1"/>
  <c r="B16" i="4" s="1"/>
  <c r="B17" i="4" s="1"/>
  <c r="B19" i="4" s="1"/>
  <c r="C20" i="3"/>
  <c r="C19" i="3"/>
  <c r="C18" i="3"/>
  <c r="B17" i="3"/>
  <c r="C16" i="3"/>
  <c r="C15" i="3"/>
  <c r="C17" i="3" s="1"/>
  <c r="C22" i="3" s="1"/>
  <c r="C13" i="4" s="1"/>
  <c r="C14" i="4" s="1"/>
  <c r="C16" i="4" s="1"/>
  <c r="C17" i="4" s="1"/>
  <c r="C19" i="4" s="1"/>
  <c r="C13" i="3"/>
  <c r="B11" i="3"/>
  <c r="B12" i="3" s="1"/>
  <c r="B14" i="3" s="1"/>
  <c r="B23" i="3" s="1"/>
  <c r="B5" i="1" s="1"/>
  <c r="C10" i="3"/>
  <c r="C9" i="3"/>
  <c r="C8" i="3"/>
  <c r="C11" i="3" s="1"/>
  <c r="C12" i="3" s="1"/>
  <c r="C14" i="3" s="1"/>
  <c r="C23" i="3" s="1"/>
  <c r="C5" i="1" s="1"/>
  <c r="D5" i="1" s="1"/>
  <c r="C7" i="3"/>
  <c r="B6" i="3"/>
  <c r="C5" i="3"/>
  <c r="C4" i="3"/>
  <c r="C6" i="3" s="1"/>
  <c r="B21" i="2"/>
  <c r="C19" i="2"/>
  <c r="B12" i="1" s="1"/>
  <c r="C18" i="2"/>
  <c r="C21" i="2" s="1"/>
  <c r="C17" i="2"/>
  <c r="B17" i="2"/>
  <c r="B5" i="4" s="1"/>
  <c r="C16" i="2"/>
  <c r="C15" i="2"/>
  <c r="C13" i="2"/>
  <c r="C12" i="2"/>
  <c r="C14" i="2" s="1"/>
  <c r="B12" i="2"/>
  <c r="B14" i="2" s="1"/>
  <c r="B23" i="2" s="1"/>
  <c r="B4" i="1" s="1"/>
  <c r="B6" i="1" s="1"/>
  <c r="B11" i="2"/>
  <c r="C10" i="2"/>
  <c r="C9" i="2"/>
  <c r="C8" i="2"/>
  <c r="C7" i="2"/>
  <c r="C6" i="2"/>
  <c r="B6" i="2"/>
  <c r="C5" i="2"/>
  <c r="C4" i="2"/>
  <c r="B7" i="4" l="1"/>
  <c r="B6" i="4"/>
  <c r="C5" i="4"/>
  <c r="C23" i="2"/>
  <c r="C4" i="1" s="1"/>
  <c r="C6" i="1" l="1"/>
  <c r="D6" i="1" s="1"/>
  <c r="D4" i="1"/>
  <c r="C7" i="4"/>
  <c r="C6" i="4"/>
  <c r="C8" i="4" s="1"/>
  <c r="C9" i="4" s="1"/>
  <c r="C24" i="4" s="1"/>
  <c r="C7" i="1" s="1"/>
  <c r="B8" i="4"/>
  <c r="B9" i="4" s="1"/>
  <c r="B11" i="4" s="1"/>
  <c r="B20" i="4" s="1"/>
  <c r="B24" i="4" s="1"/>
  <c r="B7" i="1" s="1"/>
  <c r="D7" i="1" l="1"/>
</calcChain>
</file>

<file path=xl/sharedStrings.xml><?xml version="1.0" encoding="utf-8"?>
<sst xmlns="http://schemas.openxmlformats.org/spreadsheetml/2006/main" count="257" uniqueCount="160">
  <si>
    <t>Lavaca County 2026 Tax Rate Comparison</t>
  </si>
  <si>
    <t>Metric</t>
  </si>
  <si>
    <t>Current / Published</t>
  </si>
  <si>
    <t>Corrected Scenario</t>
  </si>
  <si>
    <t>Change</t>
  </si>
  <si>
    <t>Current Source / Formula</t>
  </si>
  <si>
    <t>Corrected Formula</t>
  </si>
  <si>
    <t>County NNR component</t>
  </si>
  <si>
    <t>County Form 50-856, Line 27</t>
  </si>
  <si>
    <t>Same formula; corrected new-property adjustment</t>
  </si>
  <si>
    <t>FMR NNR component</t>
  </si>
  <si>
    <t>FMR Form 50-856, Line 27</t>
  </si>
  <si>
    <t>Combined NNR rate</t>
  </si>
  <si>
    <t>County + FMR components</t>
  </si>
  <si>
    <t>Corrected County + corrected FMR</t>
  </si>
  <si>
    <t>Combined voter-approval rate</t>
  </si>
  <si>
    <t>Form 50-856, Line 69</t>
  </si>
  <si>
    <t>Corrected M&amp;O components + unchanged unused increment</t>
  </si>
  <si>
    <t>Key Scenario Assumption</t>
  </si>
  <si>
    <t>Assumption</t>
  </si>
  <si>
    <t>Value</t>
  </si>
  <si>
    <t>Treatment</t>
  </si>
  <si>
    <t>Mineral value currently classified as new property</t>
  </si>
  <si>
    <t>Remove from Line 24; do NOT add again to Line 22</t>
  </si>
  <si>
    <t>Non-mineral new property remaining (County)</t>
  </si>
  <si>
    <t>County current new property less mineral amount</t>
  </si>
  <si>
    <t>Hypothetical scenario only: assumes the full $180,811,350 mineral amount should not have been classified as 2026 new property.</t>
  </si>
  <si>
    <t>County NNR Calculation — Current vs. Corrected</t>
  </si>
  <si>
    <t>Line</t>
  </si>
  <si>
    <t>Current</t>
  </si>
  <si>
    <t>Corrected</t>
  </si>
  <si>
    <t>Description</t>
  </si>
  <si>
    <t>Formula / Treatment</t>
  </si>
  <si>
    <t>Source</t>
  </si>
  <si>
    <t>Prior year total taxable value</t>
  </si>
  <si>
    <t>Input</t>
  </si>
  <si>
    <t>2026 County Form 50-856</t>
  </si>
  <si>
    <t>Prior year tax ceilings</t>
  </si>
  <si>
    <t>Preliminary prior year adjusted taxable value</t>
  </si>
  <si>
    <t>Line 1 - Line 2</t>
  </si>
  <si>
    <t>Prior year adopted County rate</t>
  </si>
  <si>
    <t>Prior year taxable value after court adjustments</t>
  </si>
  <si>
    <t>Total adjustments for lost value</t>
  </si>
  <si>
    <t>Prior year TIF captured value</t>
  </si>
  <si>
    <t>Prior year total value</t>
  </si>
  <si>
    <t>Line 8 - Line 12 - Line 13</t>
  </si>
  <si>
    <t>Adjusted prior year total levy</t>
  </si>
  <si>
    <t>Line 14 × Line 4 ÷ 100</t>
  </si>
  <si>
    <t>Taxes refunded for preceding years</t>
  </si>
  <si>
    <t>Adjusted prior year levy with refunds</t>
  </si>
  <si>
    <t>Line 15 + Line 16</t>
  </si>
  <si>
    <t>Total current year value (18E)</t>
  </si>
  <si>
    <t>Current year tax ceilings</t>
  </si>
  <si>
    <t>Current year total taxable value</t>
  </si>
  <si>
    <t>Line 18E - Line 20</t>
  </si>
  <si>
    <t>Annexed property</t>
  </si>
  <si>
    <t>Current year new property value</t>
  </si>
  <si>
    <t>Current: published; Corrected: remove mineral amount</t>
  </si>
  <si>
    <t>County/FMR source</t>
  </si>
  <si>
    <t>A</t>
  </si>
  <si>
    <t>Scenario assumption: mineral amount classified as new</t>
  </si>
  <si>
    <t>Input assumption</t>
  </si>
  <si>
    <t>County/FMR source / user scenario</t>
  </si>
  <si>
    <t>Total current-year adjustments</t>
  </si>
  <si>
    <t>Line 23 + Line 24</t>
  </si>
  <si>
    <t>Adjusted current year taxable value</t>
  </si>
  <si>
    <t>Line 22 - Line 25</t>
  </si>
  <si>
    <t>County NNR rate</t>
  </si>
  <si>
    <t>ROUNDDOWN(Line 17 ÷ Line 26 × 100, 4)</t>
  </si>
  <si>
    <t>Farm-to-Market / Flood Control NNR — Current vs. Corrected</t>
  </si>
  <si>
    <t>2026 FMR Form 50-856</t>
  </si>
  <si>
    <t>Prior year FMR adopted rate</t>
  </si>
  <si>
    <t>FMR NNR rate</t>
  </si>
  <si>
    <t>Voter-Approval Rate — Current vs. Corrected</t>
  </si>
  <si>
    <t>Item</t>
  </si>
  <si>
    <t>Formula</t>
  </si>
  <si>
    <t>County adjusted prior-year M&amp;O levy</t>
  </si>
  <si>
    <t>County Line 32E</t>
  </si>
  <si>
    <t>County Form 50-856</t>
  </si>
  <si>
    <t>County adjusted current taxable value</t>
  </si>
  <si>
    <t>County Line 33 = NNR Line 26</t>
  </si>
  <si>
    <t>Link</t>
  </si>
  <si>
    <t>County NNR M&amp;O rate</t>
  </si>
  <si>
    <t>County Line 34</t>
  </si>
  <si>
    <t>ROUNDDOWN(Line 32E / Line 33 × 100,4)</t>
  </si>
  <si>
    <t>County indigent-defense adjustment</t>
  </si>
  <si>
    <t>County Line 37E</t>
  </si>
  <si>
    <t>Lesser of C and D, truncated to 4 decimals</t>
  </si>
  <si>
    <t>County adjusted NNR M&amp;O rate</t>
  </si>
  <si>
    <t>County Line 40</t>
  </si>
  <si>
    <t>Line 34 + Line 37E</t>
  </si>
  <si>
    <t>County voter-approval M&amp;O rate</t>
  </si>
  <si>
    <t>County Line 42</t>
  </si>
  <si>
    <t>ROUNDDOWN(Line 40 × 1.035,4)</t>
  </si>
  <si>
    <t>County debt rate</t>
  </si>
  <si>
    <t>County Line 49</t>
  </si>
  <si>
    <t>County voter-approval component</t>
  </si>
  <si>
    <t>County Line 50</t>
  </si>
  <si>
    <t>Line 42 + Line 49</t>
  </si>
  <si>
    <t>FMR adjusted prior-year M&amp;O levy</t>
  </si>
  <si>
    <t>FMR Line 32E</t>
  </si>
  <si>
    <t>FMR Form 50-856</t>
  </si>
  <si>
    <t>FMR adjusted current taxable value</t>
  </si>
  <si>
    <t>FMR Line 33 = NNR Line 26</t>
  </si>
  <si>
    <t>FMR NNR M&amp;O rate</t>
  </si>
  <si>
    <t>FMR Line 34</t>
  </si>
  <si>
    <t>FMR adjustments Lines 35-39</t>
  </si>
  <si>
    <t>No additional FMR adjustments</t>
  </si>
  <si>
    <t>FMR adjusted NNR M&amp;O rate</t>
  </si>
  <si>
    <t>FMR Line 40</t>
  </si>
  <si>
    <t>Line 34 + adjustments</t>
  </si>
  <si>
    <t>FMR voter-approval M&amp;O rate</t>
  </si>
  <si>
    <t>FMR Line 42</t>
  </si>
  <si>
    <t>FMR debt rate</t>
  </si>
  <si>
    <t>FMR Line 49</t>
  </si>
  <si>
    <t>FMR voter-approval component</t>
  </si>
  <si>
    <t>FMR Line 50</t>
  </si>
  <si>
    <t>County + FMR voter-approval before unused increment</t>
  </si>
  <si>
    <t>Combined Line 51</t>
  </si>
  <si>
    <t>County component + FMR component</t>
  </si>
  <si>
    <t>Prior 3-year foregone revenue amount</t>
  </si>
  <si>
    <t>Line 67</t>
  </si>
  <si>
    <t>Current total taxable value</t>
  </si>
  <si>
    <t>Line 22 used for unused increment</t>
  </si>
  <si>
    <t>Unused increment rate</t>
  </si>
  <si>
    <t>Line 68</t>
  </si>
  <si>
    <t>ROUNDDOWN(Line 67 / Line 22 × 100,4)</t>
  </si>
  <si>
    <t>Total voter-approval rate</t>
  </si>
  <si>
    <t>Line 69</t>
  </si>
  <si>
    <t>Line 51 + Line 68</t>
  </si>
  <si>
    <t>Sources, Assumptions &amp; Method Notes</t>
  </si>
  <si>
    <t>URL / Reference</t>
  </si>
  <si>
    <t>Used For</t>
  </si>
  <si>
    <t>Notes</t>
  </si>
  <si>
    <t>Lavaca County Tax Assessor-Collector — 2026 County worksheet</t>
  </si>
  <si>
    <t>https://www.co.lavaca.tx.us/page/County.Assessor-Collector</t>
  </si>
  <si>
    <t>County NNR and voter-approval inputs</t>
  </si>
  <si>
    <t>Official 2026 Form 50-856 posted by Lavaca County.</t>
  </si>
  <si>
    <t>2026 FMR Tax Rate Calculation Worksheet</t>
  </si>
  <si>
    <t>https://www.co.lavaca.tx.us/upload/page/0074/2026UPDATED%20FMR.pdf</t>
  </si>
  <si>
    <t>FMR NNR and voter-approval inputs</t>
  </si>
  <si>
    <t>Official 2026 Farm-to-Market/Flood Control Form 50-856.</t>
  </si>
  <si>
    <t>2026 County &amp; FMR Source</t>
  </si>
  <si>
    <t>https://www.co.lavaca.tx.us/upload/page/0074/2026updateCountyFMR%20Source.pdf</t>
  </si>
  <si>
    <t>New-property support</t>
  </si>
  <si>
    <t>Supporting source for the County/FMR calculations.</t>
  </si>
  <si>
    <t>Scenario assumption</t>
  </si>
  <si>
    <t>User-requested hypothetical</t>
  </si>
  <si>
    <t>$180,811,350 mineral new-property adjustment</t>
  </si>
  <si>
    <t>Assumes this entire mineral amount should not be treated as new property.</t>
  </si>
  <si>
    <t>Method</t>
  </si>
  <si>
    <t>Workbook formulas</t>
  </si>
  <si>
    <t>Corrected calculation</t>
  </si>
  <si>
    <t>The mineral amount is removed from Line 24 only. It is not added again to Line 22 because Line 22 already includes the current-year taxable roll.</t>
  </si>
  <si>
    <t>Important</t>
  </si>
  <si>
    <t>This workbook is a scenario analysis, not a legal determination.</t>
  </si>
  <si>
    <t>Rounding</t>
  </si>
  <si>
    <t>ROUNDDOWN to four decimals is used at displayed rate steps to mirror the published worksheet presentation.</t>
  </si>
  <si>
    <t>Current published combined NNR</t>
  </si>
  <si>
    <t>Current published voter-approval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</si>
</sst>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;[Red]\(#,##0\);\-"/>
  </numFmts>
  <fonts count="10">
    <font>
      <sz val="11"/>
      <name val="Carlito"/>
    </font>
    <font>
      <b/>
      <sz val="14"/>
      <color rgb="FFFFFFFF"/>
      <name val="Carlito"/>
    </font>
    <font>
      <b/>
      <sz val="11"/>
      <color rgb="FF000000"/>
      <name val="Carlito"/>
    </font>
    <font>
      <sz val="11"/>
      <color rgb="FF008000"/>
      <name val="Carlito"/>
    </font>
    <font>
      <sz val="11"/>
      <color rgb="FF000000"/>
      <name val="Carlito"/>
    </font>
    <font>
      <b/>
      <sz val="11"/>
      <color rgb="FFFFFFFF"/>
      <name val="Carlito"/>
    </font>
    <font>
      <b/>
      <sz val="11"/>
      <color rgb="FF0000FF"/>
      <name val="Carlito"/>
    </font>
    <font>
      <i/>
      <sz val="11"/>
      <name val="Carlito"/>
    </font>
    <font>
      <sz val="11"/>
      <color rgb="FF0000FF"/>
      <name val="Carlito"/>
    </font>
    <font>
      <b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4" borderId="0" xfId="0" applyFont="1" applyFill="1" applyAlignment="1">
      <alignment wrapText="1"/>
    </xf>
    <xf numFmtId="165" fontId="6" fillId="5" borderId="0" xfId="0" applyNumberFormat="1" applyFont="1" applyFill="1" applyAlignment="1">
      <alignment wrapText="1"/>
    </xf>
    <xf numFmtId="165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64" fontId="3" fillId="0" borderId="5" xfId="0" applyNumberFormat="1" applyFont="1" applyBorder="1" applyAlignment="1">
      <alignment wrapText="1"/>
    </xf>
    <xf numFmtId="164" fontId="4" fillId="0" borderId="5" xfId="0" applyNumberFormat="1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164" fontId="3" fillId="0" borderId="8" xfId="0" applyNumberFormat="1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165" fontId="8" fillId="0" borderId="5" xfId="0" applyNumberFormat="1" applyFont="1" applyBorder="1" applyAlignment="1">
      <alignment wrapText="1"/>
    </xf>
    <xf numFmtId="165" fontId="4" fillId="0" borderId="5" xfId="0" applyNumberFormat="1" applyFont="1" applyBorder="1" applyAlignment="1">
      <alignment wrapText="1"/>
    </xf>
    <xf numFmtId="164" fontId="8" fillId="0" borderId="5" xfId="0" applyNumberFormat="1" applyFont="1" applyBorder="1" applyAlignment="1">
      <alignment wrapText="1"/>
    </xf>
    <xf numFmtId="165" fontId="6" fillId="5" borderId="5" xfId="0" applyNumberFormat="1" applyFont="1" applyFill="1" applyBorder="1" applyAlignment="1">
      <alignment wrapText="1"/>
    </xf>
    <xf numFmtId="0" fontId="9" fillId="6" borderId="7" xfId="0" applyFont="1" applyFill="1" applyBorder="1" applyAlignment="1">
      <alignment wrapText="1"/>
    </xf>
    <xf numFmtId="164" fontId="2" fillId="6" borderId="8" xfId="0" applyNumberFormat="1" applyFont="1" applyFill="1" applyBorder="1" applyAlignment="1">
      <alignment wrapText="1"/>
    </xf>
    <xf numFmtId="0" fontId="9" fillId="6" borderId="8" xfId="0" applyFont="1" applyFill="1" applyBorder="1" applyAlignment="1">
      <alignment wrapText="1"/>
    </xf>
    <xf numFmtId="0" fontId="9" fillId="6" borderId="9" xfId="0" applyFont="1" applyFill="1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5" fillId="4" borderId="0" xfId="0" applyFont="1" applyFill="1" applyAlignment="1">
      <alignment wrapText="1"/>
    </xf>
    <xf numFmtId="0" fontId="7" fillId="6" borderId="0" xfId="0" applyFont="1" applyFill="1" applyAlignment="1">
      <alignment wrapText="1"/>
    </xf>
  </cellXfs>
  <cellStyles count="1">
    <cellStyle name="Normal" xfId="0" builtinId="0"/>
  </cellStyles>
  <dxfs count="1">
    <dxf>
      <font>
        <b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workbookViewId="0">
      <selection activeCell="C7" sqref="C7"/>
    </sheetView>
  </sheetViews>
  <sheetFormatPr defaultRowHeight="14.25"/>
  <cols>
    <col min="1" max="1" width="30" customWidth="1"/>
    <col min="2" max="4" width="18" customWidth="1"/>
    <col min="5" max="6" width="34" customWidth="1"/>
  </cols>
  <sheetData>
    <row r="1" spans="1:6" ht="27.95" customHeight="1">
      <c r="A1" s="28" t="s">
        <v>0</v>
      </c>
      <c r="B1" s="28"/>
      <c r="C1" s="28"/>
      <c r="D1" s="28"/>
      <c r="E1" s="28"/>
      <c r="F1" s="28"/>
    </row>
    <row r="2" spans="1:6">
      <c r="A2" s="2"/>
      <c r="B2" s="2"/>
      <c r="C2" s="2"/>
      <c r="D2" s="2"/>
      <c r="E2" s="2"/>
      <c r="F2" s="2"/>
    </row>
    <row r="3" spans="1:6" ht="30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</row>
    <row r="4" spans="1:6" ht="29.25">
      <c r="A4" s="10" t="s">
        <v>7</v>
      </c>
      <c r="B4" s="11">
        <f>'County NNR'!B23</f>
        <v>0.49049999999999999</v>
      </c>
      <c r="C4" s="11">
        <f>'County NNR'!C23</f>
        <v>0.46639999999999998</v>
      </c>
      <c r="D4" s="12">
        <f>C4-B4</f>
        <v>-2.410000000000001E-2</v>
      </c>
      <c r="E4" s="13" t="s">
        <v>8</v>
      </c>
      <c r="F4" s="14" t="s">
        <v>9</v>
      </c>
    </row>
    <row r="5" spans="1:6" ht="29.25">
      <c r="A5" s="10" t="s">
        <v>10</v>
      </c>
      <c r="B5" s="11">
        <f>'FMR NNR'!B23</f>
        <v>0.11360000000000001</v>
      </c>
      <c r="C5" s="11">
        <f>'FMR NNR'!C23</f>
        <v>0.108</v>
      </c>
      <c r="D5" s="12">
        <f>C5-B5</f>
        <v>-5.6000000000000077E-3</v>
      </c>
      <c r="E5" s="13" t="s">
        <v>11</v>
      </c>
      <c r="F5" s="14" t="s">
        <v>9</v>
      </c>
    </row>
    <row r="6" spans="1:6" ht="15">
      <c r="A6" s="10" t="s">
        <v>12</v>
      </c>
      <c r="B6" s="11">
        <f>B4+B5</f>
        <v>0.60409999999999997</v>
      </c>
      <c r="C6" s="11">
        <f>C4+C5</f>
        <v>0.57440000000000002</v>
      </c>
      <c r="D6" s="12">
        <f>C6-B6</f>
        <v>-2.9699999999999949E-2</v>
      </c>
      <c r="E6" s="13" t="s">
        <v>13</v>
      </c>
      <c r="F6" s="14" t="s">
        <v>14</v>
      </c>
    </row>
    <row r="7" spans="1:6" ht="29.25">
      <c r="A7" s="15" t="s">
        <v>15</v>
      </c>
      <c r="B7" s="16">
        <f>'Voter Approval'!B24</f>
        <v>0.63459999999999994</v>
      </c>
      <c r="C7" s="16">
        <f>'Voter Approval'!C24</f>
        <v>0.60350000000000004</v>
      </c>
      <c r="D7" s="17">
        <f>C7-B7</f>
        <v>-3.1099999999999905E-2</v>
      </c>
      <c r="E7" s="18" t="s">
        <v>16</v>
      </c>
      <c r="F7" s="19" t="s">
        <v>17</v>
      </c>
    </row>
    <row r="8" spans="1:6">
      <c r="A8" s="2"/>
      <c r="B8" s="2"/>
      <c r="C8" s="2"/>
      <c r="D8" s="2"/>
      <c r="E8" s="2"/>
      <c r="F8" s="2"/>
    </row>
    <row r="9" spans="1:6" ht="15">
      <c r="A9" s="29" t="s">
        <v>18</v>
      </c>
      <c r="B9" s="29"/>
      <c r="C9" s="29"/>
      <c r="D9" s="29"/>
      <c r="E9" s="29"/>
      <c r="F9" s="29"/>
    </row>
    <row r="10" spans="1:6" ht="15">
      <c r="A10" s="1" t="s">
        <v>19</v>
      </c>
      <c r="B10" s="1" t="s">
        <v>20</v>
      </c>
      <c r="C10" s="1" t="s">
        <v>21</v>
      </c>
      <c r="D10" s="2"/>
      <c r="E10" s="2"/>
      <c r="F10" s="2"/>
    </row>
    <row r="11" spans="1:6" ht="43.5">
      <c r="A11" s="2" t="s">
        <v>22</v>
      </c>
      <c r="B11" s="4">
        <v>180811350</v>
      </c>
      <c r="C11" s="2" t="s">
        <v>23</v>
      </c>
      <c r="D11" s="2"/>
      <c r="E11" s="2"/>
      <c r="F11" s="2"/>
    </row>
    <row r="12" spans="1:6" ht="42.75">
      <c r="A12" s="2" t="s">
        <v>24</v>
      </c>
      <c r="B12" s="5">
        <f>'County NNR'!C19</f>
        <v>57854793</v>
      </c>
      <c r="C12" s="2" t="s">
        <v>25</v>
      </c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30" t="s">
        <v>26</v>
      </c>
      <c r="B14" s="30"/>
      <c r="C14" s="30"/>
      <c r="D14" s="30"/>
      <c r="E14" s="30"/>
      <c r="F14" s="30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</sheetData>
  <mergeCells count="3">
    <mergeCell ref="A1:F1"/>
    <mergeCell ref="A9:F9"/>
    <mergeCell ref="A14:F14"/>
  </mergeCells>
  <conditionalFormatting sqref="D4:D7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tabSelected="1" workbookViewId="0">
      <selection activeCell="C4" sqref="C4"/>
    </sheetView>
  </sheetViews>
  <sheetFormatPr defaultRowHeight="14.25"/>
  <cols>
    <col min="1" max="1" width="11" customWidth="1"/>
    <col min="2" max="3" width="17" customWidth="1"/>
    <col min="4" max="4" width="36" customWidth="1"/>
    <col min="5" max="5" width="42" customWidth="1"/>
    <col min="6" max="6" width="28" customWidth="1"/>
  </cols>
  <sheetData>
    <row r="1" spans="1:6" ht="18">
      <c r="A1" s="28" t="s">
        <v>27</v>
      </c>
      <c r="B1" s="28"/>
      <c r="C1" s="28"/>
      <c r="D1" s="28"/>
      <c r="E1" s="28"/>
      <c r="F1" s="28"/>
    </row>
    <row r="2" spans="1:6">
      <c r="A2" s="2"/>
      <c r="B2" s="2"/>
      <c r="C2" s="2"/>
      <c r="D2" s="2"/>
      <c r="E2" s="2"/>
      <c r="F2" s="2"/>
    </row>
    <row r="3" spans="1:6" ht="15">
      <c r="A3" s="7" t="s">
        <v>28</v>
      </c>
      <c r="B3" s="8" t="s">
        <v>29</v>
      </c>
      <c r="C3" s="8" t="s">
        <v>30</v>
      </c>
      <c r="D3" s="8" t="s">
        <v>31</v>
      </c>
      <c r="E3" s="8" t="s">
        <v>32</v>
      </c>
      <c r="F3" s="9" t="s">
        <v>33</v>
      </c>
    </row>
    <row r="4" spans="1:6">
      <c r="A4" s="10">
        <v>1</v>
      </c>
      <c r="B4" s="20">
        <v>4459928482</v>
      </c>
      <c r="C4" s="21">
        <f>B4</f>
        <v>4459928482</v>
      </c>
      <c r="D4" s="13" t="s">
        <v>34</v>
      </c>
      <c r="E4" s="13" t="s">
        <v>35</v>
      </c>
      <c r="F4" s="14" t="s">
        <v>36</v>
      </c>
    </row>
    <row r="5" spans="1:6">
      <c r="A5" s="10">
        <v>2</v>
      </c>
      <c r="B5" s="20">
        <v>567586965</v>
      </c>
      <c r="C5" s="21">
        <f>B5</f>
        <v>567586965</v>
      </c>
      <c r="D5" s="13" t="s">
        <v>37</v>
      </c>
      <c r="E5" s="13" t="s">
        <v>35</v>
      </c>
      <c r="F5" s="14" t="s">
        <v>36</v>
      </c>
    </row>
    <row r="6" spans="1:6" ht="28.5">
      <c r="A6" s="10">
        <v>3</v>
      </c>
      <c r="B6" s="21">
        <f>B4-B5</f>
        <v>3892341517</v>
      </c>
      <c r="C6" s="21">
        <f>C4-C5</f>
        <v>3892341517</v>
      </c>
      <c r="D6" s="13" t="s">
        <v>38</v>
      </c>
      <c r="E6" s="13" t="s">
        <v>39</v>
      </c>
      <c r="F6" s="14"/>
    </row>
    <row r="7" spans="1:6">
      <c r="A7" s="10">
        <v>4</v>
      </c>
      <c r="B7" s="22">
        <v>0.44640000000000002</v>
      </c>
      <c r="C7" s="12">
        <f>B7</f>
        <v>0.44640000000000002</v>
      </c>
      <c r="D7" s="13" t="s">
        <v>40</v>
      </c>
      <c r="E7" s="13" t="s">
        <v>35</v>
      </c>
      <c r="F7" s="14" t="s">
        <v>36</v>
      </c>
    </row>
    <row r="8" spans="1:6" ht="28.5">
      <c r="A8" s="10">
        <v>8</v>
      </c>
      <c r="B8" s="20">
        <v>3892341517</v>
      </c>
      <c r="C8" s="21">
        <f>B8</f>
        <v>3892341517</v>
      </c>
      <c r="D8" s="13" t="s">
        <v>41</v>
      </c>
      <c r="E8" s="13" t="s">
        <v>35</v>
      </c>
      <c r="F8" s="14" t="s">
        <v>36</v>
      </c>
    </row>
    <row r="9" spans="1:6">
      <c r="A9" s="10">
        <v>12</v>
      </c>
      <c r="B9" s="20">
        <v>43631166</v>
      </c>
      <c r="C9" s="21">
        <f>B9</f>
        <v>43631166</v>
      </c>
      <c r="D9" s="13" t="s">
        <v>42</v>
      </c>
      <c r="E9" s="13" t="s">
        <v>35</v>
      </c>
      <c r="F9" s="14" t="s">
        <v>36</v>
      </c>
    </row>
    <row r="10" spans="1:6">
      <c r="A10" s="10">
        <v>13</v>
      </c>
      <c r="B10" s="20">
        <v>4919727</v>
      </c>
      <c r="C10" s="21">
        <f>B10</f>
        <v>4919727</v>
      </c>
      <c r="D10" s="13" t="s">
        <v>43</v>
      </c>
      <c r="E10" s="13" t="s">
        <v>35</v>
      </c>
      <c r="F10" s="14" t="s">
        <v>36</v>
      </c>
    </row>
    <row r="11" spans="1:6">
      <c r="A11" s="10">
        <v>14</v>
      </c>
      <c r="B11" s="21">
        <f>B8-B9-B10</f>
        <v>3843790624</v>
      </c>
      <c r="C11" s="21">
        <f>C8-C9-C10</f>
        <v>3843790624</v>
      </c>
      <c r="D11" s="13" t="s">
        <v>44</v>
      </c>
      <c r="E11" s="13" t="s">
        <v>45</v>
      </c>
      <c r="F11" s="14"/>
    </row>
    <row r="12" spans="1:6">
      <c r="A12" s="10">
        <v>15</v>
      </c>
      <c r="B12" s="21">
        <f>B11*B7/100</f>
        <v>17158681.345536001</v>
      </c>
      <c r="C12" s="21">
        <f>C11*C7/100</f>
        <v>17158681.345536001</v>
      </c>
      <c r="D12" s="13" t="s">
        <v>46</v>
      </c>
      <c r="E12" s="13" t="s">
        <v>47</v>
      </c>
      <c r="F12" s="14"/>
    </row>
    <row r="13" spans="1:6">
      <c r="A13" s="10">
        <v>16</v>
      </c>
      <c r="B13" s="20">
        <v>2985</v>
      </c>
      <c r="C13" s="21">
        <f>B13</f>
        <v>2985</v>
      </c>
      <c r="D13" s="13" t="s">
        <v>48</v>
      </c>
      <c r="E13" s="13" t="s">
        <v>35</v>
      </c>
      <c r="F13" s="14" t="s">
        <v>36</v>
      </c>
    </row>
    <row r="14" spans="1:6">
      <c r="A14" s="10">
        <v>17</v>
      </c>
      <c r="B14" s="21">
        <f>B12+B13</f>
        <v>17161666.345536001</v>
      </c>
      <c r="C14" s="21">
        <f>C12+C13</f>
        <v>17161666.345536001</v>
      </c>
      <c r="D14" s="13" t="s">
        <v>49</v>
      </c>
      <c r="E14" s="13" t="s">
        <v>50</v>
      </c>
      <c r="F14" s="14"/>
    </row>
    <row r="15" spans="1:6">
      <c r="A15" s="10">
        <v>18</v>
      </c>
      <c r="B15" s="20">
        <v>4333208383</v>
      </c>
      <c r="C15" s="21">
        <f>B15</f>
        <v>4333208383</v>
      </c>
      <c r="D15" s="13" t="s">
        <v>51</v>
      </c>
      <c r="E15" s="13" t="s">
        <v>35</v>
      </c>
      <c r="F15" s="14" t="s">
        <v>36</v>
      </c>
    </row>
    <row r="16" spans="1:6">
      <c r="A16" s="10">
        <v>20</v>
      </c>
      <c r="B16" s="20">
        <v>596193971</v>
      </c>
      <c r="C16" s="21">
        <f>B16</f>
        <v>596193971</v>
      </c>
      <c r="D16" s="13" t="s">
        <v>52</v>
      </c>
      <c r="E16" s="13" t="s">
        <v>35</v>
      </c>
      <c r="F16" s="14" t="s">
        <v>36</v>
      </c>
    </row>
    <row r="17" spans="1:6">
      <c r="A17" s="10">
        <v>22</v>
      </c>
      <c r="B17" s="21">
        <f>B15-B16</f>
        <v>3737014412</v>
      </c>
      <c r="C17" s="21">
        <f>C15-C16</f>
        <v>3737014412</v>
      </c>
      <c r="D17" s="13" t="s">
        <v>53</v>
      </c>
      <c r="E17" s="13" t="s">
        <v>54</v>
      </c>
      <c r="F17" s="14"/>
    </row>
    <row r="18" spans="1:6">
      <c r="A18" s="10">
        <v>23</v>
      </c>
      <c r="B18" s="20">
        <v>0</v>
      </c>
      <c r="C18" s="21">
        <f>B18</f>
        <v>0</v>
      </c>
      <c r="D18" s="13" t="s">
        <v>55</v>
      </c>
      <c r="E18" s="13" t="s">
        <v>35</v>
      </c>
      <c r="F18" s="14" t="s">
        <v>36</v>
      </c>
    </row>
    <row r="19" spans="1:6" ht="28.5">
      <c r="A19" s="10">
        <v>24</v>
      </c>
      <c r="B19" s="20">
        <v>238666143</v>
      </c>
      <c r="C19" s="21">
        <f>B19-B20</f>
        <v>57854793</v>
      </c>
      <c r="D19" s="13" t="s">
        <v>56</v>
      </c>
      <c r="E19" s="13" t="s">
        <v>57</v>
      </c>
      <c r="F19" s="14" t="s">
        <v>58</v>
      </c>
    </row>
    <row r="20" spans="1:6" ht="29.25">
      <c r="A20" s="10" t="s">
        <v>59</v>
      </c>
      <c r="B20" s="23">
        <v>180811350</v>
      </c>
      <c r="C20" s="23">
        <f>B20</f>
        <v>180811350</v>
      </c>
      <c r="D20" s="13" t="s">
        <v>60</v>
      </c>
      <c r="E20" s="13" t="s">
        <v>61</v>
      </c>
      <c r="F20" s="14" t="s">
        <v>62</v>
      </c>
    </row>
    <row r="21" spans="1:6" ht="15">
      <c r="A21" s="10">
        <v>25</v>
      </c>
      <c r="B21" s="21">
        <f>B18+B19</f>
        <v>238666143</v>
      </c>
      <c r="C21" s="23">
        <f>C18+C19</f>
        <v>57854793</v>
      </c>
      <c r="D21" s="13" t="s">
        <v>63</v>
      </c>
      <c r="E21" s="13" t="s">
        <v>64</v>
      </c>
      <c r="F21" s="14"/>
    </row>
    <row r="22" spans="1:6">
      <c r="A22" s="10">
        <v>26</v>
      </c>
      <c r="B22" s="21">
        <f>B17-B21</f>
        <v>3498348269</v>
      </c>
      <c r="C22" s="21">
        <f>C17-C21</f>
        <v>3679159619</v>
      </c>
      <c r="D22" s="13" t="s">
        <v>65</v>
      </c>
      <c r="E22" s="13" t="s">
        <v>66</v>
      </c>
      <c r="F22" s="14"/>
    </row>
    <row r="23" spans="1:6" ht="15">
      <c r="A23" s="24">
        <v>27</v>
      </c>
      <c r="B23" s="25">
        <f>ROUNDDOWN(B14/B22*100,4)</f>
        <v>0.49049999999999999</v>
      </c>
      <c r="C23" s="25">
        <f>ROUNDDOWN(C14/C22*100,4)</f>
        <v>0.46639999999999998</v>
      </c>
      <c r="D23" s="26" t="s">
        <v>67</v>
      </c>
      <c r="E23" s="26" t="s">
        <v>68</v>
      </c>
      <c r="F23" s="27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workbookViewId="0">
      <selection sqref="A1:F1"/>
    </sheetView>
  </sheetViews>
  <sheetFormatPr defaultRowHeight="14.25"/>
  <cols>
    <col min="1" max="1" width="11" customWidth="1"/>
    <col min="2" max="3" width="17" customWidth="1"/>
    <col min="4" max="4" width="36" customWidth="1"/>
    <col min="5" max="5" width="42" customWidth="1"/>
    <col min="6" max="6" width="28" customWidth="1"/>
  </cols>
  <sheetData>
    <row r="1" spans="1:6" ht="18">
      <c r="A1" s="28" t="s">
        <v>69</v>
      </c>
      <c r="B1" s="28"/>
      <c r="C1" s="28"/>
      <c r="D1" s="28"/>
      <c r="E1" s="28"/>
      <c r="F1" s="28"/>
    </row>
    <row r="2" spans="1:6">
      <c r="A2" s="2"/>
      <c r="B2" s="2"/>
      <c r="C2" s="2"/>
      <c r="D2" s="2"/>
      <c r="E2" s="2"/>
      <c r="F2" s="2"/>
    </row>
    <row r="3" spans="1:6" ht="15">
      <c r="A3" s="7" t="s">
        <v>28</v>
      </c>
      <c r="B3" s="8" t="s">
        <v>29</v>
      </c>
      <c r="C3" s="8" t="s">
        <v>30</v>
      </c>
      <c r="D3" s="8" t="s">
        <v>31</v>
      </c>
      <c r="E3" s="8" t="s">
        <v>32</v>
      </c>
      <c r="F3" s="9" t="s">
        <v>33</v>
      </c>
    </row>
    <row r="4" spans="1:6">
      <c r="A4" s="10">
        <v>1</v>
      </c>
      <c r="B4" s="20">
        <v>4442422556</v>
      </c>
      <c r="C4" s="21">
        <f>B4</f>
        <v>4442422556</v>
      </c>
      <c r="D4" s="13" t="s">
        <v>34</v>
      </c>
      <c r="E4" s="13" t="s">
        <v>35</v>
      </c>
      <c r="F4" s="14" t="s">
        <v>70</v>
      </c>
    </row>
    <row r="5" spans="1:6">
      <c r="A5" s="10">
        <v>2</v>
      </c>
      <c r="B5" s="20">
        <v>558992946</v>
      </c>
      <c r="C5" s="21">
        <f>B5</f>
        <v>558992946</v>
      </c>
      <c r="D5" s="13" t="s">
        <v>37</v>
      </c>
      <c r="E5" s="13" t="s">
        <v>35</v>
      </c>
      <c r="F5" s="14" t="s">
        <v>70</v>
      </c>
    </row>
    <row r="6" spans="1:6" ht="28.5">
      <c r="A6" s="10">
        <v>3</v>
      </c>
      <c r="B6" s="21">
        <f>B4-B5</f>
        <v>3883429610</v>
      </c>
      <c r="C6" s="21">
        <f>C4-C5</f>
        <v>3883429610</v>
      </c>
      <c r="D6" s="13" t="s">
        <v>38</v>
      </c>
      <c r="E6" s="13" t="s">
        <v>39</v>
      </c>
      <c r="F6" s="14"/>
    </row>
    <row r="7" spans="1:6">
      <c r="A7" s="10">
        <v>4</v>
      </c>
      <c r="B7" s="22">
        <v>0.1033</v>
      </c>
      <c r="C7" s="12">
        <f>B7</f>
        <v>0.1033</v>
      </c>
      <c r="D7" s="13" t="s">
        <v>71</v>
      </c>
      <c r="E7" s="13" t="s">
        <v>35</v>
      </c>
      <c r="F7" s="14" t="s">
        <v>70</v>
      </c>
    </row>
    <row r="8" spans="1:6" ht="28.5">
      <c r="A8" s="10">
        <v>8</v>
      </c>
      <c r="B8" s="20">
        <v>3883429610</v>
      </c>
      <c r="C8" s="21">
        <f>B8</f>
        <v>3883429610</v>
      </c>
      <c r="D8" s="13" t="s">
        <v>41</v>
      </c>
      <c r="E8" s="13" t="s">
        <v>35</v>
      </c>
      <c r="F8" s="14" t="s">
        <v>70</v>
      </c>
    </row>
    <row r="9" spans="1:6">
      <c r="A9" s="10">
        <v>12</v>
      </c>
      <c r="B9" s="20">
        <v>44020417</v>
      </c>
      <c r="C9" s="21">
        <f>B9</f>
        <v>44020417</v>
      </c>
      <c r="D9" s="13" t="s">
        <v>42</v>
      </c>
      <c r="E9" s="13" t="s">
        <v>35</v>
      </c>
      <c r="F9" s="14" t="s">
        <v>70</v>
      </c>
    </row>
    <row r="10" spans="1:6">
      <c r="A10" s="10">
        <v>13</v>
      </c>
      <c r="B10" s="20">
        <v>0</v>
      </c>
      <c r="C10" s="21">
        <f>B10</f>
        <v>0</v>
      </c>
      <c r="D10" s="13" t="s">
        <v>43</v>
      </c>
      <c r="E10" s="13" t="s">
        <v>35</v>
      </c>
      <c r="F10" s="14" t="s">
        <v>70</v>
      </c>
    </row>
    <row r="11" spans="1:6">
      <c r="A11" s="10">
        <v>14</v>
      </c>
      <c r="B11" s="21">
        <f>B8-B9-B10</f>
        <v>3839409193</v>
      </c>
      <c r="C11" s="21">
        <f>C8-C9-C10</f>
        <v>3839409193</v>
      </c>
      <c r="D11" s="13" t="s">
        <v>44</v>
      </c>
      <c r="E11" s="13" t="s">
        <v>45</v>
      </c>
      <c r="F11" s="14"/>
    </row>
    <row r="12" spans="1:6">
      <c r="A12" s="10">
        <v>15</v>
      </c>
      <c r="B12" s="21">
        <f>B11*B7/100</f>
        <v>3966109.6963690002</v>
      </c>
      <c r="C12" s="21">
        <f>C11*C7/100</f>
        <v>3966109.6963690002</v>
      </c>
      <c r="D12" s="13" t="s">
        <v>46</v>
      </c>
      <c r="E12" s="13" t="s">
        <v>47</v>
      </c>
      <c r="F12" s="14"/>
    </row>
    <row r="13" spans="1:6">
      <c r="A13" s="10">
        <v>16</v>
      </c>
      <c r="B13" s="20">
        <v>835</v>
      </c>
      <c r="C13" s="21">
        <f>B13</f>
        <v>835</v>
      </c>
      <c r="D13" s="13" t="s">
        <v>48</v>
      </c>
      <c r="E13" s="13" t="s">
        <v>35</v>
      </c>
      <c r="F13" s="14" t="s">
        <v>70</v>
      </c>
    </row>
    <row r="14" spans="1:6">
      <c r="A14" s="10">
        <v>17</v>
      </c>
      <c r="B14" s="21">
        <f>B12+B13</f>
        <v>3966944.6963690002</v>
      </c>
      <c r="C14" s="21">
        <f>C12+C13</f>
        <v>3966944.6963690002</v>
      </c>
      <c r="D14" s="13" t="s">
        <v>49</v>
      </c>
      <c r="E14" s="13" t="s">
        <v>50</v>
      </c>
      <c r="F14" s="14"/>
    </row>
    <row r="15" spans="1:6">
      <c r="A15" s="10">
        <v>18</v>
      </c>
      <c r="B15" s="20">
        <v>4315244012</v>
      </c>
      <c r="C15" s="21">
        <f>B15</f>
        <v>4315244012</v>
      </c>
      <c r="D15" s="13" t="s">
        <v>51</v>
      </c>
      <c r="E15" s="13" t="s">
        <v>35</v>
      </c>
      <c r="F15" s="14" t="s">
        <v>70</v>
      </c>
    </row>
    <row r="16" spans="1:6">
      <c r="A16" s="10">
        <v>20</v>
      </c>
      <c r="B16" s="20">
        <v>587617918</v>
      </c>
      <c r="C16" s="21">
        <f>B16</f>
        <v>587617918</v>
      </c>
      <c r="D16" s="13" t="s">
        <v>52</v>
      </c>
      <c r="E16" s="13" t="s">
        <v>35</v>
      </c>
      <c r="F16" s="14" t="s">
        <v>70</v>
      </c>
    </row>
    <row r="17" spans="1:6">
      <c r="A17" s="10">
        <v>22</v>
      </c>
      <c r="B17" s="21">
        <f>B15-B16</f>
        <v>3727626094</v>
      </c>
      <c r="C17" s="21">
        <f>C15-C16</f>
        <v>3727626094</v>
      </c>
      <c r="D17" s="13" t="s">
        <v>53</v>
      </c>
      <c r="E17" s="13" t="s">
        <v>54</v>
      </c>
      <c r="F17" s="14"/>
    </row>
    <row r="18" spans="1:6">
      <c r="A18" s="10">
        <v>23</v>
      </c>
      <c r="B18" s="20">
        <v>0</v>
      </c>
      <c r="C18" s="21">
        <f>B18</f>
        <v>0</v>
      </c>
      <c r="D18" s="13" t="s">
        <v>55</v>
      </c>
      <c r="E18" s="13" t="s">
        <v>35</v>
      </c>
      <c r="F18" s="14" t="s">
        <v>70</v>
      </c>
    </row>
    <row r="19" spans="1:6" ht="28.5">
      <c r="A19" s="10">
        <v>24</v>
      </c>
      <c r="B19" s="20">
        <v>238616239</v>
      </c>
      <c r="C19" s="21">
        <f>B19-B20</f>
        <v>57804889</v>
      </c>
      <c r="D19" s="13" t="s">
        <v>56</v>
      </c>
      <c r="E19" s="13" t="s">
        <v>57</v>
      </c>
      <c r="F19" s="14" t="s">
        <v>70</v>
      </c>
    </row>
    <row r="20" spans="1:6" ht="29.25">
      <c r="A20" s="10" t="s">
        <v>59</v>
      </c>
      <c r="B20" s="23">
        <v>180811350</v>
      </c>
      <c r="C20" s="23">
        <f>B20</f>
        <v>180811350</v>
      </c>
      <c r="D20" s="13" t="s">
        <v>60</v>
      </c>
      <c r="E20" s="13" t="s">
        <v>61</v>
      </c>
      <c r="F20" s="14" t="s">
        <v>62</v>
      </c>
    </row>
    <row r="21" spans="1:6" ht="15">
      <c r="A21" s="10">
        <v>25</v>
      </c>
      <c r="B21" s="21">
        <f>B18+B19</f>
        <v>238616239</v>
      </c>
      <c r="C21" s="23">
        <f>C18+C19</f>
        <v>57804889</v>
      </c>
      <c r="D21" s="13" t="s">
        <v>63</v>
      </c>
      <c r="E21" s="13" t="s">
        <v>64</v>
      </c>
      <c r="F21" s="14"/>
    </row>
    <row r="22" spans="1:6">
      <c r="A22" s="10">
        <v>26</v>
      </c>
      <c r="B22" s="21">
        <f>B17-B21</f>
        <v>3489009855</v>
      </c>
      <c r="C22" s="21">
        <f>C17-C21</f>
        <v>3669821205</v>
      </c>
      <c r="D22" s="13" t="s">
        <v>65</v>
      </c>
      <c r="E22" s="13" t="s">
        <v>66</v>
      </c>
      <c r="F22" s="14"/>
    </row>
    <row r="23" spans="1:6" ht="15">
      <c r="A23" s="24">
        <v>27</v>
      </c>
      <c r="B23" s="25">
        <f>ROUNDDOWN(B14/B22*100,4)</f>
        <v>0.11360000000000001</v>
      </c>
      <c r="C23" s="25">
        <f>ROUNDDOWN(C14/C22*100,4)</f>
        <v>0.108</v>
      </c>
      <c r="D23" s="26" t="s">
        <v>72</v>
      </c>
      <c r="E23" s="26" t="s">
        <v>68</v>
      </c>
      <c r="F23" s="27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0"/>
  <sheetViews>
    <sheetView topLeftCell="A5" workbookViewId="0">
      <selection activeCell="C14" sqref="C14"/>
    </sheetView>
  </sheetViews>
  <sheetFormatPr defaultRowHeight="14.25"/>
  <cols>
    <col min="1" max="1" width="11" customWidth="1"/>
    <col min="2" max="3" width="17" customWidth="1"/>
    <col min="4" max="4" width="36" customWidth="1"/>
    <col min="5" max="5" width="42" customWidth="1"/>
    <col min="6" max="6" width="28" customWidth="1"/>
  </cols>
  <sheetData>
    <row r="1" spans="1:6" ht="18">
      <c r="A1" s="28" t="s">
        <v>73</v>
      </c>
      <c r="B1" s="28"/>
      <c r="C1" s="28"/>
      <c r="D1" s="28"/>
      <c r="E1" s="28"/>
      <c r="F1" s="28"/>
    </row>
    <row r="2" spans="1:6">
      <c r="A2" s="2"/>
      <c r="B2" s="2"/>
      <c r="C2" s="2"/>
      <c r="D2" s="2"/>
      <c r="E2" s="2"/>
      <c r="F2" s="2"/>
    </row>
    <row r="3" spans="1:6" ht="15">
      <c r="A3" s="7" t="s">
        <v>74</v>
      </c>
      <c r="B3" s="8" t="s">
        <v>29</v>
      </c>
      <c r="C3" s="8" t="s">
        <v>30</v>
      </c>
      <c r="D3" s="8" t="s">
        <v>31</v>
      </c>
      <c r="E3" s="8" t="s">
        <v>75</v>
      </c>
      <c r="F3" s="9" t="s">
        <v>33</v>
      </c>
    </row>
    <row r="4" spans="1:6" ht="57">
      <c r="A4" s="10" t="s">
        <v>76</v>
      </c>
      <c r="B4" s="20">
        <v>17358035</v>
      </c>
      <c r="C4" s="21">
        <f>B4</f>
        <v>17358035</v>
      </c>
      <c r="D4" s="13" t="s">
        <v>77</v>
      </c>
      <c r="E4" s="13" t="s">
        <v>35</v>
      </c>
      <c r="F4" s="14" t="s">
        <v>78</v>
      </c>
    </row>
    <row r="5" spans="1:6" ht="71.25">
      <c r="A5" s="10" t="s">
        <v>79</v>
      </c>
      <c r="B5" s="21">
        <f>'County NNR'!B22</f>
        <v>3498348269</v>
      </c>
      <c r="C5" s="21">
        <f>'County NNR'!C22</f>
        <v>3679159619</v>
      </c>
      <c r="D5" s="13" t="s">
        <v>80</v>
      </c>
      <c r="E5" s="13" t="s">
        <v>81</v>
      </c>
      <c r="F5" s="14"/>
    </row>
    <row r="6" spans="1:6" ht="28.5">
      <c r="A6" s="10" t="s">
        <v>82</v>
      </c>
      <c r="B6" s="12">
        <f>ROUNDDOWN(B4/B5*100,4)</f>
        <v>0.49609999999999999</v>
      </c>
      <c r="C6" s="12">
        <f>ROUNDDOWN(C4/C5*100,4)</f>
        <v>0.47170000000000001</v>
      </c>
      <c r="D6" s="13" t="s">
        <v>83</v>
      </c>
      <c r="E6" s="13" t="s">
        <v>84</v>
      </c>
      <c r="F6" s="14"/>
    </row>
    <row r="7" spans="1:6" ht="57">
      <c r="A7" s="10" t="s">
        <v>85</v>
      </c>
      <c r="B7" s="12">
        <f>ROUNDDOWN(MIN((145811-101506)/B5*100,(101506*5%)/B5*100),4)</f>
        <v>1E-4</v>
      </c>
      <c r="C7" s="12">
        <f>ROUNDDOWN(MIN((145811-101506)/C5*100,(101506*5%)/C5*100),4)</f>
        <v>1E-4</v>
      </c>
      <c r="D7" s="13" t="s">
        <v>86</v>
      </c>
      <c r="E7" s="13" t="s">
        <v>87</v>
      </c>
      <c r="F7" s="14" t="s">
        <v>78</v>
      </c>
    </row>
    <row r="8" spans="1:6" ht="57">
      <c r="A8" s="10" t="s">
        <v>88</v>
      </c>
      <c r="B8" s="12">
        <f>B6+B7</f>
        <v>0.49619999999999997</v>
      </c>
      <c r="C8" s="12">
        <f>C6+C7</f>
        <v>0.4718</v>
      </c>
      <c r="D8" s="13" t="s">
        <v>89</v>
      </c>
      <c r="E8" s="13" t="s">
        <v>90</v>
      </c>
      <c r="F8" s="14"/>
    </row>
    <row r="9" spans="1:6" ht="57">
      <c r="A9" s="10" t="s">
        <v>91</v>
      </c>
      <c r="B9" s="12">
        <f>ROUNDDOWN(B8*1.035,4)</f>
        <v>0.51349999999999996</v>
      </c>
      <c r="C9" s="12">
        <f>ROUNDDOWN(C8*1.035,4)</f>
        <v>0.48830000000000001</v>
      </c>
      <c r="D9" s="13" t="s">
        <v>92</v>
      </c>
      <c r="E9" s="13" t="s">
        <v>93</v>
      </c>
      <c r="F9" s="14"/>
    </row>
    <row r="10" spans="1:6" ht="28.5">
      <c r="A10" s="10" t="s">
        <v>94</v>
      </c>
      <c r="B10" s="22">
        <v>0</v>
      </c>
      <c r="C10" s="12">
        <f>B10</f>
        <v>0</v>
      </c>
      <c r="D10" s="13" t="s">
        <v>95</v>
      </c>
      <c r="E10" s="13" t="s">
        <v>35</v>
      </c>
      <c r="F10" s="14" t="s">
        <v>78</v>
      </c>
    </row>
    <row r="11" spans="1:6" ht="57">
      <c r="A11" s="10" t="s">
        <v>96</v>
      </c>
      <c r="B11" s="12">
        <f>B9+B10</f>
        <v>0.51349999999999996</v>
      </c>
      <c r="C11" s="12">
        <f>C9+C10</f>
        <v>0.48830000000000001</v>
      </c>
      <c r="D11" s="13" t="s">
        <v>97</v>
      </c>
      <c r="E11" s="13" t="s">
        <v>98</v>
      </c>
      <c r="F11" s="14"/>
    </row>
    <row r="12" spans="1:6" ht="57">
      <c r="A12" s="10" t="s">
        <v>99</v>
      </c>
      <c r="B12" s="20">
        <v>4012417</v>
      </c>
      <c r="C12" s="21">
        <f>B12</f>
        <v>4012417</v>
      </c>
      <c r="D12" s="13" t="s">
        <v>100</v>
      </c>
      <c r="E12" s="13" t="s">
        <v>35</v>
      </c>
      <c r="F12" s="14" t="s">
        <v>101</v>
      </c>
    </row>
    <row r="13" spans="1:6" ht="71.25">
      <c r="A13" s="10" t="s">
        <v>102</v>
      </c>
      <c r="B13" s="21">
        <f>'FMR NNR'!B22</f>
        <v>3489009855</v>
      </c>
      <c r="C13" s="21">
        <f>'FMR NNR'!C22</f>
        <v>3669821205</v>
      </c>
      <c r="D13" s="13" t="s">
        <v>103</v>
      </c>
      <c r="E13" s="13" t="s">
        <v>81</v>
      </c>
      <c r="F13" s="14"/>
    </row>
    <row r="14" spans="1:6" ht="28.5">
      <c r="A14" s="10" t="s">
        <v>104</v>
      </c>
      <c r="B14" s="12">
        <f>ROUNDDOWN(B12/B13*100,4)</f>
        <v>0.115</v>
      </c>
      <c r="C14" s="12">
        <f>ROUNDDOWN(C12/C13*100,4)</f>
        <v>0.10929999999999999</v>
      </c>
      <c r="D14" s="13" t="s">
        <v>105</v>
      </c>
      <c r="E14" s="13" t="s">
        <v>84</v>
      </c>
      <c r="F14" s="14"/>
    </row>
    <row r="15" spans="1:6" ht="42.75">
      <c r="A15" s="10" t="s">
        <v>106</v>
      </c>
      <c r="B15" s="22">
        <v>0</v>
      </c>
      <c r="C15" s="12">
        <f>B15</f>
        <v>0</v>
      </c>
      <c r="D15" s="13" t="s">
        <v>107</v>
      </c>
      <c r="E15" s="13" t="s">
        <v>35</v>
      </c>
      <c r="F15" s="14" t="s">
        <v>101</v>
      </c>
    </row>
    <row r="16" spans="1:6" ht="57">
      <c r="A16" s="10" t="s">
        <v>108</v>
      </c>
      <c r="B16" s="12">
        <f>B14+B15</f>
        <v>0.115</v>
      </c>
      <c r="C16" s="12">
        <f>C14+C15</f>
        <v>0.10929999999999999</v>
      </c>
      <c r="D16" s="13" t="s">
        <v>109</v>
      </c>
      <c r="E16" s="13" t="s">
        <v>110</v>
      </c>
      <c r="F16" s="14"/>
    </row>
    <row r="17" spans="1:6" ht="42.75">
      <c r="A17" s="10" t="s">
        <v>111</v>
      </c>
      <c r="B17" s="12">
        <f>ROUNDDOWN(B16*1.035,4)</f>
        <v>0.11899999999999999</v>
      </c>
      <c r="C17" s="12">
        <f>ROUNDDOWN(C16*1.035,4)</f>
        <v>0.11310000000000001</v>
      </c>
      <c r="D17" s="13" t="s">
        <v>112</v>
      </c>
      <c r="E17" s="13" t="s">
        <v>93</v>
      </c>
      <c r="F17" s="14"/>
    </row>
    <row r="18" spans="1:6" ht="28.5">
      <c r="A18" s="10" t="s">
        <v>113</v>
      </c>
      <c r="B18" s="22">
        <v>0</v>
      </c>
      <c r="C18" s="12">
        <f>B18</f>
        <v>0</v>
      </c>
      <c r="D18" s="13" t="s">
        <v>114</v>
      </c>
      <c r="E18" s="13" t="s">
        <v>35</v>
      </c>
      <c r="F18" s="14" t="s">
        <v>101</v>
      </c>
    </row>
    <row r="19" spans="1:6" ht="42.75">
      <c r="A19" s="10" t="s">
        <v>115</v>
      </c>
      <c r="B19" s="12">
        <f>B17+B18</f>
        <v>0.11899999999999999</v>
      </c>
      <c r="C19" s="12">
        <f>C17+C18</f>
        <v>0.11310000000000001</v>
      </c>
      <c r="D19" s="13" t="s">
        <v>116</v>
      </c>
      <c r="E19" s="13" t="s">
        <v>98</v>
      </c>
      <c r="F19" s="14"/>
    </row>
    <row r="20" spans="1:6" ht="85.5">
      <c r="A20" s="10" t="s">
        <v>117</v>
      </c>
      <c r="B20" s="12">
        <f>B11+B19</f>
        <v>0.63249999999999995</v>
      </c>
      <c r="C20" s="12">
        <f>C11+C19</f>
        <v>0.60140000000000005</v>
      </c>
      <c r="D20" s="13" t="s">
        <v>118</v>
      </c>
      <c r="E20" s="13" t="s">
        <v>119</v>
      </c>
      <c r="F20" s="14"/>
    </row>
    <row r="21" spans="1:6" ht="57">
      <c r="A21" s="10" t="s">
        <v>120</v>
      </c>
      <c r="B21" s="20">
        <v>81080</v>
      </c>
      <c r="C21" s="21">
        <f>B21</f>
        <v>81080</v>
      </c>
      <c r="D21" s="13" t="s">
        <v>121</v>
      </c>
      <c r="E21" s="13" t="s">
        <v>35</v>
      </c>
      <c r="F21" s="14" t="s">
        <v>78</v>
      </c>
    </row>
    <row r="22" spans="1:6" ht="42.75">
      <c r="A22" s="10" t="s">
        <v>122</v>
      </c>
      <c r="B22" s="20">
        <v>3737014412</v>
      </c>
      <c r="C22" s="21">
        <f>B22</f>
        <v>3737014412</v>
      </c>
      <c r="D22" s="13" t="s">
        <v>123</v>
      </c>
      <c r="E22" s="13" t="s">
        <v>35</v>
      </c>
      <c r="F22" s="14" t="s">
        <v>78</v>
      </c>
    </row>
    <row r="23" spans="1:6" ht="42.75">
      <c r="A23" s="10" t="s">
        <v>124</v>
      </c>
      <c r="B23" s="12">
        <f>ROUNDDOWN(B21/B22*100,4)</f>
        <v>2.0999999999999999E-3</v>
      </c>
      <c r="C23" s="12">
        <f>ROUNDDOWN(C21/C22*100,4)</f>
        <v>2.0999999999999999E-3</v>
      </c>
      <c r="D23" s="13" t="s">
        <v>125</v>
      </c>
      <c r="E23" s="13" t="s">
        <v>126</v>
      </c>
      <c r="F23" s="14"/>
    </row>
    <row r="24" spans="1:6" ht="45">
      <c r="A24" s="24" t="s">
        <v>127</v>
      </c>
      <c r="B24" s="25">
        <f>B20+B23</f>
        <v>0.63459999999999994</v>
      </c>
      <c r="C24" s="25">
        <f>C20+C23</f>
        <v>0.60350000000000004</v>
      </c>
      <c r="D24" s="26" t="s">
        <v>128</v>
      </c>
      <c r="E24" s="26" t="s">
        <v>129</v>
      </c>
      <c r="F24" s="27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0"/>
  <sheetViews>
    <sheetView workbookViewId="0">
      <selection sqref="A1:D1"/>
    </sheetView>
  </sheetViews>
  <sheetFormatPr defaultRowHeight="14.25"/>
  <cols>
    <col min="1" max="1" width="32" customWidth="1"/>
    <col min="2" max="2" width="60" customWidth="1"/>
    <col min="3" max="3" width="30" customWidth="1"/>
    <col min="4" max="4" width="48" customWidth="1"/>
  </cols>
  <sheetData>
    <row r="1" spans="1:6" ht="18">
      <c r="A1" s="28" t="s">
        <v>130</v>
      </c>
      <c r="B1" s="28"/>
      <c r="C1" s="28"/>
      <c r="D1" s="28"/>
      <c r="E1" s="2"/>
      <c r="F1" s="2"/>
    </row>
    <row r="2" spans="1:6">
      <c r="A2" s="2"/>
      <c r="B2" s="2"/>
      <c r="C2" s="2"/>
      <c r="D2" s="2"/>
      <c r="E2" s="2"/>
      <c r="F2" s="2"/>
    </row>
    <row r="3" spans="1:6" ht="15">
      <c r="A3" s="7" t="s">
        <v>33</v>
      </c>
      <c r="B3" s="8" t="s">
        <v>131</v>
      </c>
      <c r="C3" s="8" t="s">
        <v>132</v>
      </c>
      <c r="D3" s="9" t="s">
        <v>133</v>
      </c>
      <c r="E3" s="2"/>
      <c r="F3" s="2"/>
    </row>
    <row r="4" spans="1:6" ht="28.5">
      <c r="A4" s="10" t="s">
        <v>134</v>
      </c>
      <c r="B4" s="13" t="s">
        <v>135</v>
      </c>
      <c r="C4" s="13" t="s">
        <v>136</v>
      </c>
      <c r="D4" s="14" t="s">
        <v>137</v>
      </c>
      <c r="E4" s="2"/>
      <c r="F4" s="2"/>
    </row>
    <row r="5" spans="1:6" ht="28.5">
      <c r="A5" s="10" t="s">
        <v>138</v>
      </c>
      <c r="B5" s="13" t="s">
        <v>139</v>
      </c>
      <c r="C5" s="13" t="s">
        <v>140</v>
      </c>
      <c r="D5" s="14" t="s">
        <v>141</v>
      </c>
      <c r="E5" s="2"/>
      <c r="F5" s="2"/>
    </row>
    <row r="6" spans="1:6" ht="28.5">
      <c r="A6" s="10" t="s">
        <v>142</v>
      </c>
      <c r="B6" s="13" t="s">
        <v>143</v>
      </c>
      <c r="C6" s="13" t="s">
        <v>144</v>
      </c>
      <c r="D6" s="14" t="s">
        <v>145</v>
      </c>
      <c r="E6" s="2"/>
      <c r="F6" s="2"/>
    </row>
    <row r="7" spans="1:6" ht="28.5">
      <c r="A7" s="10" t="s">
        <v>146</v>
      </c>
      <c r="B7" s="13" t="s">
        <v>147</v>
      </c>
      <c r="C7" s="13" t="s">
        <v>148</v>
      </c>
      <c r="D7" s="14" t="s">
        <v>149</v>
      </c>
      <c r="E7" s="2"/>
      <c r="F7" s="2"/>
    </row>
    <row r="8" spans="1:6" ht="42.75">
      <c r="A8" s="15" t="s">
        <v>150</v>
      </c>
      <c r="B8" s="18" t="s">
        <v>151</v>
      </c>
      <c r="C8" s="18" t="s">
        <v>152</v>
      </c>
      <c r="D8" s="19" t="s">
        <v>153</v>
      </c>
      <c r="E8" s="2"/>
      <c r="F8" s="2"/>
    </row>
    <row r="9" spans="1:6">
      <c r="A9" s="2"/>
      <c r="B9" s="2"/>
      <c r="C9" s="2"/>
      <c r="D9" s="2"/>
      <c r="E9" s="2"/>
      <c r="F9" s="2"/>
    </row>
    <row r="10" spans="1:6" ht="15">
      <c r="A10" s="3" t="s">
        <v>154</v>
      </c>
      <c r="B10" s="3" t="s">
        <v>155</v>
      </c>
      <c r="C10" s="3"/>
      <c r="D10" s="3"/>
      <c r="E10" s="2"/>
      <c r="F10" s="2"/>
    </row>
    <row r="11" spans="1:6" ht="28.5">
      <c r="A11" s="2" t="s">
        <v>156</v>
      </c>
      <c r="B11" s="2" t="s">
        <v>157</v>
      </c>
      <c r="C11" s="2"/>
      <c r="D11" s="2"/>
      <c r="E11" s="2"/>
      <c r="F11" s="2"/>
    </row>
    <row r="12" spans="1:6">
      <c r="A12" s="2" t="s">
        <v>158</v>
      </c>
      <c r="B12" s="6">
        <v>0.60409999999999997</v>
      </c>
      <c r="C12" s="2"/>
      <c r="D12" s="2"/>
      <c r="E12" s="2"/>
      <c r="F12" s="2"/>
    </row>
    <row r="13" spans="1:6">
      <c r="A13" s="2" t="s">
        <v>159</v>
      </c>
      <c r="B13" s="6">
        <v>0.63460000000000005</v>
      </c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x>
  <Cntr/>
</Prx>
</file>

<file path=customXml/itemProps1.xml><?xml version="1.0" encoding="utf-8"?>
<ds:datastoreItem xmlns:ds="http://schemas.openxmlformats.org/officeDocument/2006/customXml" ds:itemID="{5EB6EA20-502C-4D38-9132-C5BC81BDE5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County NNR</vt:lpstr>
      <vt:lpstr>FMR NNR</vt:lpstr>
      <vt:lpstr>Voter Approval</vt:lpstr>
      <vt:lpstr>Sources &amp;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Lavaca Tax Protest</dc:creator>
  <cp:lastModifiedBy>Lavaca Tax Protest</cp:lastModifiedBy>
  <dcterms:created xsi:type="dcterms:W3CDTF">2026-09-30T03:01:39Z</dcterms:created>
  <dcterms:modified xsi:type="dcterms:W3CDTF">2026-10-05T16:09:53Z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0bb330-e0e7-491a-b96b-59fb782422a4_Enabled">
    <vt:lpwstr>true</vt:lpwstr>
  </property>
  <property fmtid="{D5CDD505-2E9C-101B-9397-08002B2CF9AE}" pid="3" name="MSIP_Label_d90bb330-e0e7-491a-b96b-59fb782422a4_SetDate">
    <vt:lpwstr>2026-09-30T03:01:30Z</vt:lpwstr>
  </property>
  <property fmtid="{D5CDD505-2E9C-101B-9397-08002B2CF9AE}" pid="4" name="MSIP_Label_d90bb330-e0e7-491a-b96b-59fb782422a4_Method">
    <vt:lpwstr>Standard</vt:lpwstr>
  </property>
  <property fmtid="{D5CDD505-2E9C-101B-9397-08002B2CF9AE}" pid="5" name="MSIP_Label_d90bb330-e0e7-491a-b96b-59fb782422a4_Name">
    <vt:lpwstr>Business use</vt:lpwstr>
  </property>
  <property fmtid="{D5CDD505-2E9C-101B-9397-08002B2CF9AE}" pid="6" name="MSIP_Label_d90bb330-e0e7-491a-b96b-59fb782422a4_SiteId">
    <vt:lpwstr>d945da26-f07f-4514-96e7-9b8f78a743d0</vt:lpwstr>
  </property>
  <property fmtid="{D5CDD505-2E9C-101B-9397-08002B2CF9AE}" pid="7" name="MSIP_Label_d90bb330-e0e7-491a-b96b-59fb782422a4_ActionId">
    <vt:lpwstr>96d969c1-1a93-4016-a8cf-4a16f5fedb49</vt:lpwstr>
  </property>
  <property fmtid="{D5CDD505-2E9C-101B-9397-08002B2CF9AE}" pid="8" name="MSIP_Label_d90bb330-e0e7-491a-b96b-59fb782422a4_ContentBits">
    <vt:lpwstr>0</vt:lpwstr>
  </property>
  <property fmtid="{D5CDD505-2E9C-101B-9397-08002B2CF9AE}" pid="9" name="MSIP_Label_d90bb330-e0e7-491a-b96b-59fb782422a4_Tag">
    <vt:lpwstr>10, 3, 0, 1</vt:lpwstr>
  </property>
</Properties>
</file>